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0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<sst xmlns="http://schemas.openxmlformats.org/spreadsheetml/2006/main" count="127" uniqueCount="88">
  <si>
    <t>amp v out</t>
  </si>
  <si>
    <t>p 4 ohms</t>
  </si>
  <si>
    <t>p 2 ohms</t>
  </si>
  <si>
    <t>gain</t>
  </si>
  <si>
    <t>trans ratio</t>
  </si>
  <si>
    <t>imp ratio</t>
  </si>
  <si>
    <t>stepup to</t>
  </si>
  <si>
    <t>1000va</t>
  </si>
  <si>
    <t>amps</t>
  </si>
  <si>
    <t>&lt;-use this</t>
  </si>
  <si>
    <t>ohm</t>
  </si>
  <si>
    <t>src imp</t>
  </si>
  <si>
    <t>open-delta drive v</t>
  </si>
  <si>
    <t>phase current at 1kw/phase</t>
  </si>
  <si>
    <t>network drive</t>
  </si>
  <si>
    <t>std 120v stepdown trans</t>
  </si>
  <si>
    <t>A+B</t>
  </si>
  <si>
    <t>don’t match impedance, source must always be very low</t>
  </si>
  <si>
    <t>p-n v</t>
  </si>
  <si>
    <t>internal i sq r loss watts</t>
  </si>
  <si>
    <t>Do this in January!</t>
  </si>
  <si>
    <t>check</t>
  </si>
  <si>
    <t xml:space="preserve"> </t>
  </si>
  <si>
    <t>sqrt3</t>
  </si>
  <si>
    <t>pi</t>
  </si>
  <si>
    <t xml:space="preserve">hook 3 of these backwards to open delta </t>
  </si>
  <si>
    <t>Put sec's in a wye.</t>
  </si>
  <si>
    <t>This has good symmetry.</t>
  </si>
  <si>
    <t>3-phase sim - CJC 8/27</t>
  </si>
  <si>
    <t>p 28.8 ohms</t>
  </si>
  <si>
    <t>bulb w</t>
  </si>
  <si>
    <t>work backwards from load</t>
  </si>
  <si>
    <t>load volts 120</t>
  </si>
  <si>
    <t>load ohms</t>
  </si>
  <si>
    <t>load watts (choose)</t>
  </si>
  <si>
    <t>load amps</t>
  </si>
  <si>
    <t>low side trans v (choose)</t>
  </si>
  <si>
    <t>low side actual v</t>
  </si>
  <si>
    <t>low side amps</t>
  </si>
  <si>
    <t>low side watts</t>
  </si>
  <si>
    <t>low side imp s/b ~2 ohms</t>
  </si>
  <si>
    <t>trans VA (marked)</t>
  </si>
  <si>
    <t>72 gives 2 ohm match w 12v trans</t>
  </si>
  <si>
    <t>trans low v</t>
  </si>
  <si>
    <t>load watts</t>
  </si>
  <si>
    <t xml:space="preserve">load watts </t>
  </si>
  <si>
    <t>calc low v</t>
  </si>
  <si>
    <t>low v</t>
  </si>
  <si>
    <t>calc watts</t>
  </si>
  <si>
    <t>misc ratios</t>
  </si>
  <si>
    <t>meas</t>
  </si>
  <si>
    <t>sc up</t>
  </si>
  <si>
    <t>s/b</t>
  </si>
  <si>
    <t>a</t>
  </si>
  <si>
    <t>b</t>
  </si>
  <si>
    <t>a+b</t>
  </si>
  <si>
    <t>a-b</t>
  </si>
  <si>
    <t>tda -16db open</t>
  </si>
  <si>
    <t>vrms</t>
  </si>
  <si>
    <t>200w</t>
  </si>
  <si>
    <t>100w</t>
  </si>
  <si>
    <t>400w ohms</t>
  </si>
  <si>
    <t>common</t>
  </si>
  <si>
    <t>e2/z</t>
  </si>
  <si>
    <t>70 volt s/u trans label</t>
  </si>
  <si>
    <t>my house max load</t>
  </si>
  <si>
    <t>watts</t>
  </si>
  <si>
    <t>ohms</t>
  </si>
  <si>
    <t>volts</t>
  </si>
  <si>
    <t>fudge factor due to lowside boost</t>
  </si>
  <si>
    <t>mosfet amp</t>
  </si>
  <si>
    <t>peak v</t>
  </si>
  <si>
    <t>rms v s/b120</t>
  </si>
  <si>
    <t>watts (1800 8o)</t>
  </si>
  <si>
    <t>rail v (33 for 25w 8ohm)</t>
  </si>
  <si>
    <t>mains rectification</t>
  </si>
  <si>
    <t>1 side hw</t>
  </si>
  <si>
    <t xml:space="preserve">2 sides fw 2 diodes </t>
  </si>
  <si>
    <t>1 side fw 4 diodes</t>
  </si>
  <si>
    <t>2 sides hw 2 diodes</t>
  </si>
  <si>
    <t>2 sides fw 4 diodes</t>
  </si>
  <si>
    <t>STK4050V $21 200w 8o</t>
  </si>
  <si>
    <t>rail v</t>
  </si>
  <si>
    <t>3inseries</t>
  </si>
  <si>
    <t>3:1 stepup</t>
  </si>
  <si>
    <t>v meas</t>
  </si>
  <si>
    <t>20v trans&gt;</t>
  </si>
  <si>
    <t>feed 4 identical trans, use 2 hv windings to create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</si>
</sst>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transformers w 120v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Sheet1!$B$53:$I$53</c:f>
              <c:numCache>
                <c:ptCount val="8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100</c:v>
                </c:pt>
                <c:pt idx="5">
                  <c:v>250</c:v>
                </c:pt>
                <c:pt idx="6">
                  <c:v>500</c:v>
                </c:pt>
                <c:pt idx="7">
                  <c:v>1000</c:v>
                </c:pt>
              </c:numCache>
            </c:numRef>
          </c:xVal>
          <c:yVal>
            <c:numRef>
              <c:f>Sheet1!$B$54:$I$54</c:f>
              <c:numCache>
                <c:ptCount val="8"/>
                <c:pt idx="0">
                  <c:v>3.2</c:v>
                </c:pt>
                <c:pt idx="1">
                  <c:v>6.3</c:v>
                </c:pt>
                <c:pt idx="2">
                  <c:v>9</c:v>
                </c:pt>
                <c:pt idx="3">
                  <c:v>11.1</c:v>
                </c:pt>
                <c:pt idx="4">
                  <c:v>14</c:v>
                </c:pt>
                <c:pt idx="5">
                  <c:v>22</c:v>
                </c:pt>
                <c:pt idx="6">
                  <c:v>32</c:v>
                </c:pt>
                <c:pt idx="7">
                  <c:v>45</c:v>
                </c:pt>
              </c:numCache>
            </c:numRef>
          </c:yVal>
          <c:smooth val="0"/>
        </c:ser>
        <c:axId val="56810668"/>
        <c:axId val="1705901"/>
      </c:scatterChart>
      <c:valAx>
        <c:axId val="56810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901"/>
        <c:crosses val="autoZero"/>
        <c:crossBetween val="midCat"/>
        <c:dispUnits/>
      </c:valAx>
      <c:valAx>
        <c:axId val="17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low side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10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54</xdr:row>
      <xdr:rowOff>57150</xdr:rowOff>
    </xdr:from>
    <xdr:to>
      <xdr:col>6</xdr:col>
      <xdr:colOff>161925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1543050" y="8801100"/>
        <a:ext cx="32670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24.00390625" style="0" customWidth="1"/>
  </cols>
  <sheetData>
    <row r="1" spans="1:4" ht="12.75">
      <c r="A1" s="1" t="s">
        <v>28</v>
      </c>
      <c r="D1" t="s">
        <v>17</v>
      </c>
    </row>
    <row r="2" ht="12.75">
      <c r="A2" s="1"/>
    </row>
    <row r="3" ht="12.75">
      <c r="A3" t="s">
        <v>22</v>
      </c>
    </row>
    <row r="4" spans="1:7" ht="12.75">
      <c r="A4" t="s">
        <v>12</v>
      </c>
      <c r="B4">
        <v>1</v>
      </c>
      <c r="E4" t="s">
        <v>30</v>
      </c>
      <c r="G4" t="s">
        <v>10</v>
      </c>
    </row>
    <row r="5" spans="1:7" ht="12.75">
      <c r="A5" t="s">
        <v>3</v>
      </c>
      <c r="B5">
        <v>16</v>
      </c>
      <c r="E5">
        <v>60</v>
      </c>
      <c r="F5">
        <f>120*120/E5</f>
        <v>240</v>
      </c>
      <c r="G5">
        <f>F5*$B$12</f>
        <v>4.266666666666667</v>
      </c>
    </row>
    <row r="6" spans="1:7" ht="12.75">
      <c r="A6" t="s">
        <v>0</v>
      </c>
      <c r="B6">
        <f>B4*B5</f>
        <v>16</v>
      </c>
      <c r="E6">
        <v>15</v>
      </c>
      <c r="F6">
        <f>120*120/E6</f>
        <v>960</v>
      </c>
      <c r="G6">
        <f>F6*$B$12</f>
        <v>17.066666666666666</v>
      </c>
    </row>
    <row r="7" spans="1:7" ht="12.75">
      <c r="A7" t="s">
        <v>29</v>
      </c>
      <c r="B7">
        <f>$B$6*$B$6/28.8</f>
        <v>8.88888888888889</v>
      </c>
      <c r="E7">
        <v>36</v>
      </c>
      <c r="F7">
        <f>120*120/E7</f>
        <v>400</v>
      </c>
      <c r="G7">
        <f>F7*$B$12</f>
        <v>7.111111111111111</v>
      </c>
    </row>
    <row r="8" spans="1:7" ht="12.75">
      <c r="A8" t="s">
        <v>1</v>
      </c>
      <c r="B8">
        <f>$B$6*$B$6/4</f>
        <v>64</v>
      </c>
      <c r="E8">
        <v>1000</v>
      </c>
      <c r="F8">
        <f>120*120/E8</f>
        <v>14.4</v>
      </c>
      <c r="G8">
        <f>F8*$B$12</f>
        <v>0.256</v>
      </c>
    </row>
    <row r="9" spans="1:6" ht="12.75">
      <c r="A9" t="s">
        <v>2</v>
      </c>
      <c r="B9">
        <f>$B$6*$B$6/2</f>
        <v>128</v>
      </c>
      <c r="C9" t="s">
        <v>9</v>
      </c>
      <c r="E9" t="s">
        <v>23</v>
      </c>
      <c r="F9">
        <f>3^0.5</f>
        <v>1.7320508075688772</v>
      </c>
    </row>
    <row r="10" spans="1:2" ht="12.75">
      <c r="A10" t="s">
        <v>8</v>
      </c>
      <c r="B10">
        <f>B9/B6</f>
        <v>8</v>
      </c>
    </row>
    <row r="11" spans="1:2" ht="12.75">
      <c r="A11" t="s">
        <v>4</v>
      </c>
      <c r="B11">
        <f>B6/B15</f>
        <v>0.13333333333333333</v>
      </c>
    </row>
    <row r="12" spans="1:2" ht="12.75">
      <c r="A12" t="s">
        <v>5</v>
      </c>
      <c r="B12">
        <f>B11^2</f>
        <v>0.017777777777777778</v>
      </c>
    </row>
    <row r="13" spans="1:2" ht="12.75">
      <c r="A13" t="s">
        <v>6</v>
      </c>
      <c r="B13">
        <f>B6/B11</f>
        <v>120</v>
      </c>
    </row>
    <row r="14" spans="1:8" ht="12.75">
      <c r="A14" t="s">
        <v>15</v>
      </c>
      <c r="B14">
        <f>120*B11</f>
        <v>16</v>
      </c>
      <c r="C14" s="1" t="s">
        <v>7</v>
      </c>
      <c r="D14" t="s">
        <v>25</v>
      </c>
      <c r="H14" t="s">
        <v>22</v>
      </c>
    </row>
    <row r="15" spans="1:6" ht="12.75">
      <c r="A15" t="s">
        <v>18</v>
      </c>
      <c r="B15">
        <v>120</v>
      </c>
      <c r="D15" t="s">
        <v>26</v>
      </c>
      <c r="F15" t="s">
        <v>22</v>
      </c>
    </row>
    <row r="16" spans="1:4" ht="12.75">
      <c r="A16" t="s">
        <v>11</v>
      </c>
      <c r="B16">
        <f>2/B12</f>
        <v>112.5</v>
      </c>
      <c r="D16" t="s">
        <v>27</v>
      </c>
    </row>
    <row r="17" spans="1:2" ht="12.75">
      <c r="A17" t="s">
        <v>13</v>
      </c>
      <c r="B17">
        <f>B9/B15</f>
        <v>1.0666666666666667</v>
      </c>
    </row>
    <row r="18" spans="1:4" ht="12.75">
      <c r="A18" s="1" t="s">
        <v>19</v>
      </c>
      <c r="B18">
        <f>B17*B17*B16</f>
        <v>128</v>
      </c>
      <c r="D18" t="s">
        <v>20</v>
      </c>
    </row>
    <row r="19" ht="12.75">
      <c r="A19" s="1"/>
    </row>
    <row r="20" ht="12.75">
      <c r="A20" t="s">
        <v>22</v>
      </c>
    </row>
    <row r="21" spans="1:2" ht="12.75">
      <c r="A21" t="s">
        <v>14</v>
      </c>
      <c r="B21">
        <v>1</v>
      </c>
    </row>
    <row r="22" spans="1:7" ht="12.75">
      <c r="A22" t="s">
        <v>3</v>
      </c>
      <c r="B22">
        <v>26</v>
      </c>
      <c r="E22">
        <v>5</v>
      </c>
      <c r="F22">
        <f>120*120/E22</f>
        <v>2880</v>
      </c>
      <c r="G22">
        <f>F22*$B$27</f>
        <v>135.20000000000002</v>
      </c>
    </row>
    <row r="23" spans="1:2" ht="12.75">
      <c r="A23" t="s">
        <v>0</v>
      </c>
      <c r="B23">
        <f>B22*B21</f>
        <v>26</v>
      </c>
    </row>
    <row r="24" spans="1:2" ht="12.75">
      <c r="A24" t="s">
        <v>2</v>
      </c>
      <c r="B24">
        <f>$B$23*$B$23/2</f>
        <v>338</v>
      </c>
    </row>
    <row r="25" spans="1:2" ht="12.75">
      <c r="A25" t="s">
        <v>8</v>
      </c>
      <c r="B25">
        <f>B24/B23</f>
        <v>13</v>
      </c>
    </row>
    <row r="26" spans="1:6" ht="12.75">
      <c r="A26" t="s">
        <v>4</v>
      </c>
      <c r="B26">
        <f>B23/120</f>
        <v>0.21666666666666667</v>
      </c>
      <c r="F26">
        <f>5.5/230</f>
        <v>0.02391304347826087</v>
      </c>
    </row>
    <row r="27" spans="1:2" ht="12.75">
      <c r="A27" t="s">
        <v>5</v>
      </c>
      <c r="B27">
        <f>B26^2</f>
        <v>0.04694444444444445</v>
      </c>
    </row>
    <row r="28" spans="1:2" ht="12.75">
      <c r="A28" t="s">
        <v>6</v>
      </c>
      <c r="B28">
        <v>120</v>
      </c>
    </row>
    <row r="29" spans="1:7" ht="12.75">
      <c r="A29" t="s">
        <v>15</v>
      </c>
      <c r="B29">
        <f>120*B26</f>
        <v>26</v>
      </c>
      <c r="C29" s="1" t="s">
        <v>7</v>
      </c>
      <c r="D29" t="s">
        <v>22</v>
      </c>
      <c r="G29" t="s">
        <v>22</v>
      </c>
    </row>
    <row r="30" spans="1:4" ht="12.75">
      <c r="A30" t="s">
        <v>18</v>
      </c>
      <c r="B30">
        <f>B23*120/B29</f>
        <v>120</v>
      </c>
      <c r="D30" t="s">
        <v>22</v>
      </c>
    </row>
    <row r="31" spans="1:4" ht="12.75">
      <c r="A31" t="s">
        <v>11</v>
      </c>
      <c r="B31">
        <f>2/B27</f>
        <v>42.603550295857985</v>
      </c>
      <c r="D31" t="s">
        <v>87</v>
      </c>
    </row>
    <row r="32" spans="1:2" ht="12.75">
      <c r="A32" t="s">
        <v>13</v>
      </c>
      <c r="B32">
        <f>B24/120</f>
        <v>2.816666666666667</v>
      </c>
    </row>
    <row r="33" spans="1:5" ht="12.75">
      <c r="A33" s="1" t="s">
        <v>19</v>
      </c>
      <c r="B33">
        <f>B32*B32*B31</f>
        <v>338</v>
      </c>
      <c r="D33" t="s">
        <v>24</v>
      </c>
      <c r="E33">
        <f>2*ASIN(1)</f>
        <v>3.141592653589793</v>
      </c>
    </row>
    <row r="34" spans="1:7" ht="12.75">
      <c r="A34" t="s">
        <v>16</v>
      </c>
      <c r="B34">
        <f>2*(120-120*SIN(30/180*E33))</f>
        <v>120.00000000000001</v>
      </c>
      <c r="D34" t="s">
        <v>22</v>
      </c>
      <c r="G34" t="s">
        <v>22</v>
      </c>
    </row>
    <row r="35" spans="1:8" ht="12.75">
      <c r="A35" t="s">
        <v>21</v>
      </c>
      <c r="B35">
        <f>2*(120*120-104*104)^0.5</f>
        <v>119.73303637676612</v>
      </c>
      <c r="D35" t="s">
        <v>22</v>
      </c>
      <c r="H35" t="s">
        <v>22</v>
      </c>
    </row>
    <row r="36" ht="12.75">
      <c r="D36" t="s">
        <v>22</v>
      </c>
    </row>
    <row r="38" ht="12.75">
      <c r="A38" t="s">
        <v>31</v>
      </c>
    </row>
    <row r="39" spans="1:4" ht="12.75">
      <c r="A39" t="s">
        <v>34</v>
      </c>
      <c r="B39">
        <v>5</v>
      </c>
      <c r="D39" s="1" t="s">
        <v>42</v>
      </c>
    </row>
    <row r="40" spans="1:2" ht="12.75">
      <c r="A40" t="s">
        <v>32</v>
      </c>
      <c r="B40">
        <v>120</v>
      </c>
    </row>
    <row r="41" spans="1:2" ht="12.75">
      <c r="A41" t="s">
        <v>33</v>
      </c>
      <c r="B41">
        <f>B40^2/B39</f>
        <v>2880</v>
      </c>
    </row>
    <row r="42" spans="1:2" ht="12.75">
      <c r="A42" t="s">
        <v>35</v>
      </c>
      <c r="B42">
        <f>B40/B41</f>
        <v>0.041666666666666664</v>
      </c>
    </row>
    <row r="43" spans="1:2" ht="12.75">
      <c r="A43" t="s">
        <v>41</v>
      </c>
      <c r="B43">
        <v>15</v>
      </c>
    </row>
    <row r="44" spans="1:2" ht="12.75">
      <c r="A44" t="s">
        <v>36</v>
      </c>
      <c r="B44">
        <v>12</v>
      </c>
    </row>
    <row r="45" spans="1:7" ht="12.75">
      <c r="A45" t="s">
        <v>4</v>
      </c>
      <c r="B45">
        <f>B44/B40</f>
        <v>0.1</v>
      </c>
      <c r="E45" t="s">
        <v>22</v>
      </c>
      <c r="F45" t="s">
        <v>22</v>
      </c>
      <c r="G45" t="s">
        <v>22</v>
      </c>
    </row>
    <row r="46" spans="1:6" ht="12.75">
      <c r="A46" t="s">
        <v>5</v>
      </c>
      <c r="B46">
        <f>B45^2</f>
        <v>0.010000000000000002</v>
      </c>
      <c r="E46" t="s">
        <v>22</v>
      </c>
      <c r="F46" t="s">
        <v>22</v>
      </c>
    </row>
    <row r="47" spans="1:2" ht="12.75">
      <c r="A47" t="s">
        <v>40</v>
      </c>
      <c r="B47">
        <f>B46*B41</f>
        <v>28.800000000000004</v>
      </c>
    </row>
    <row r="48" spans="1:4" ht="12.75">
      <c r="A48" t="s">
        <v>37</v>
      </c>
      <c r="B48">
        <f>B44*C48</f>
        <v>15.600000000000001</v>
      </c>
      <c r="C48">
        <v>1.3</v>
      </c>
      <c r="D48" t="s">
        <v>69</v>
      </c>
    </row>
    <row r="49" spans="1:2" ht="12.75">
      <c r="A49" t="s">
        <v>38</v>
      </c>
      <c r="B49">
        <f>B48/B47</f>
        <v>0.5416666666666666</v>
      </c>
    </row>
    <row r="50" spans="1:5" ht="12.75">
      <c r="A50" t="s">
        <v>39</v>
      </c>
      <c r="B50">
        <f>B48*B49</f>
        <v>8.450000000000001</v>
      </c>
      <c r="D50">
        <f>12^2/2</f>
        <v>72</v>
      </c>
      <c r="E50">
        <f>(2*35)^0.5</f>
        <v>8.366600265340756</v>
      </c>
    </row>
    <row r="52" spans="1:2" ht="12.75">
      <c r="A52" t="s">
        <v>22</v>
      </c>
      <c r="B52" t="s">
        <v>22</v>
      </c>
    </row>
    <row r="53" spans="1:9" ht="12.75">
      <c r="A53" t="s">
        <v>44</v>
      </c>
      <c r="B53">
        <v>5</v>
      </c>
      <c r="C53">
        <v>20</v>
      </c>
      <c r="D53">
        <v>40</v>
      </c>
      <c r="E53">
        <v>60</v>
      </c>
      <c r="F53">
        <v>100</v>
      </c>
      <c r="G53">
        <v>250</v>
      </c>
      <c r="H53">
        <v>500</v>
      </c>
      <c r="I53">
        <v>1000</v>
      </c>
    </row>
    <row r="54" spans="1:9" ht="12.75">
      <c r="A54" t="s">
        <v>43</v>
      </c>
      <c r="B54">
        <v>3.2</v>
      </c>
      <c r="C54">
        <v>6.3</v>
      </c>
      <c r="D54">
        <v>9</v>
      </c>
      <c r="E54">
        <v>11.1</v>
      </c>
      <c r="F54">
        <v>14</v>
      </c>
      <c r="G54">
        <v>22</v>
      </c>
      <c r="H54">
        <v>32</v>
      </c>
      <c r="I54">
        <v>45</v>
      </c>
    </row>
    <row r="67" ht="12.75">
      <c r="D67" s="1" t="s">
        <v>49</v>
      </c>
    </row>
    <row r="68" spans="1:6" ht="12.75">
      <c r="A68" t="s">
        <v>45</v>
      </c>
      <c r="B68">
        <v>20</v>
      </c>
      <c r="D68">
        <f>3.2/120</f>
        <v>0.02666666666666667</v>
      </c>
      <c r="E68">
        <f>8/230</f>
        <v>0.034782608695652174</v>
      </c>
      <c r="F68">
        <f>5/120</f>
        <v>0.041666666666666664</v>
      </c>
    </row>
    <row r="69" spans="1:8" ht="12.75">
      <c r="A69" t="s">
        <v>46</v>
      </c>
      <c r="B69">
        <f>B68^0.5*B54/C69</f>
        <v>6.399999935600642</v>
      </c>
      <c r="C69">
        <v>2.236068</v>
      </c>
      <c r="D69">
        <f>13/168</f>
        <v>0.07738095238095238</v>
      </c>
      <c r="E69">
        <f>13/91</f>
        <v>0.14285714285714285</v>
      </c>
      <c r="F69">
        <f>7.8/40</f>
        <v>0.195</v>
      </c>
      <c r="G69">
        <f>9.26/47</f>
        <v>0.19702127659574467</v>
      </c>
      <c r="H69">
        <f>8.67/43.7</f>
        <v>0.19839816933638443</v>
      </c>
    </row>
    <row r="70" ht="12.75">
      <c r="D70">
        <f>-8.93/137.7</f>
        <v>-0.06485112563543936</v>
      </c>
    </row>
    <row r="71" spans="1:6" ht="12.75">
      <c r="A71" t="s">
        <v>47</v>
      </c>
      <c r="B71">
        <v>9</v>
      </c>
      <c r="D71">
        <f>-8.9/64</f>
        <v>-0.1390625</v>
      </c>
      <c r="E71">
        <f>8.85/44.8</f>
        <v>0.19754464285714285</v>
      </c>
      <c r="F71">
        <f>8.67/54.3</f>
        <v>0.15966850828729282</v>
      </c>
    </row>
    <row r="72" spans="1:3" ht="12.75">
      <c r="A72" t="s">
        <v>48</v>
      </c>
      <c r="B72">
        <f>B71^2*1000/2025</f>
        <v>40</v>
      </c>
      <c r="C72">
        <v>2025</v>
      </c>
    </row>
    <row r="74" spans="1:4" ht="12.75">
      <c r="A74" t="s">
        <v>57</v>
      </c>
      <c r="B74" t="s">
        <v>50</v>
      </c>
      <c r="C74" t="s">
        <v>51</v>
      </c>
      <c r="D74" t="s">
        <v>52</v>
      </c>
    </row>
    <row r="75" spans="1:5" ht="12.75">
      <c r="A75" t="s">
        <v>53</v>
      </c>
      <c r="B75">
        <v>46</v>
      </c>
      <c r="C75">
        <f>120/$B$75*B75</f>
        <v>120</v>
      </c>
      <c r="D75">
        <v>120</v>
      </c>
      <c r="E75">
        <f>C75/D75</f>
        <v>1</v>
      </c>
    </row>
    <row r="76" spans="1:5" ht="12.75">
      <c r="A76" t="s">
        <v>54</v>
      </c>
      <c r="B76">
        <v>46</v>
      </c>
      <c r="C76">
        <f>120/$B$75*B76</f>
        <v>120</v>
      </c>
      <c r="D76">
        <v>120</v>
      </c>
      <c r="E76">
        <f>C76/D76</f>
        <v>1</v>
      </c>
    </row>
    <row r="77" spans="1:5" ht="12.75">
      <c r="A77" t="s">
        <v>55</v>
      </c>
      <c r="B77">
        <v>79.5</v>
      </c>
      <c r="C77">
        <f>120/$B$75*B77</f>
        <v>207.3913043478261</v>
      </c>
      <c r="D77">
        <v>208</v>
      </c>
      <c r="E77">
        <f>C77/D77</f>
        <v>0.9970735785953178</v>
      </c>
    </row>
    <row r="78" spans="1:5" ht="12.75">
      <c r="A78" t="s">
        <v>56</v>
      </c>
      <c r="B78">
        <v>46</v>
      </c>
      <c r="C78">
        <f>120/$B$75*B78</f>
        <v>120</v>
      </c>
      <c r="D78">
        <v>120</v>
      </c>
      <c r="E78">
        <f>C78/D78</f>
        <v>1</v>
      </c>
    </row>
    <row r="80" spans="1:11" ht="12.75">
      <c r="A80" t="s">
        <v>64</v>
      </c>
      <c r="B80" t="s">
        <v>58</v>
      </c>
      <c r="C80" t="s">
        <v>61</v>
      </c>
      <c r="D80" t="s">
        <v>59</v>
      </c>
      <c r="E80" t="s">
        <v>60</v>
      </c>
      <c r="F80" t="s">
        <v>63</v>
      </c>
      <c r="I80" t="s">
        <v>85</v>
      </c>
      <c r="J80" t="s">
        <v>86</v>
      </c>
      <c r="K80" t="s">
        <v>85</v>
      </c>
    </row>
    <row r="81" spans="1:12" ht="12.75">
      <c r="A81">
        <v>7</v>
      </c>
      <c r="B81">
        <v>100</v>
      </c>
      <c r="C81">
        <v>25</v>
      </c>
      <c r="D81">
        <v>50</v>
      </c>
      <c r="E81">
        <v>100</v>
      </c>
      <c r="F81">
        <f aca="true" t="shared" si="0" ref="F81:F86">$B81^2/C81</f>
        <v>400</v>
      </c>
      <c r="I81">
        <v>142.5</v>
      </c>
      <c r="J81">
        <v>115</v>
      </c>
      <c r="K81">
        <v>142.6</v>
      </c>
      <c r="L81">
        <f>K$81*120/K$81</f>
        <v>120</v>
      </c>
    </row>
    <row r="82" spans="1:8" ht="12.75">
      <c r="A82">
        <v>6</v>
      </c>
      <c r="B82">
        <v>70</v>
      </c>
      <c r="C82">
        <v>12</v>
      </c>
      <c r="D82">
        <v>25</v>
      </c>
      <c r="E82">
        <v>50</v>
      </c>
      <c r="F82">
        <f t="shared" si="0"/>
        <v>408.3333333333333</v>
      </c>
      <c r="G82">
        <f aca="true" t="shared" si="1" ref="G82:H86">$B82^2/D82</f>
        <v>196</v>
      </c>
      <c r="H82">
        <f t="shared" si="1"/>
        <v>98</v>
      </c>
    </row>
    <row r="83" spans="1:8" ht="12.75">
      <c r="A83">
        <v>5</v>
      </c>
      <c r="B83">
        <v>56</v>
      </c>
      <c r="C83">
        <v>8</v>
      </c>
      <c r="D83">
        <v>16</v>
      </c>
      <c r="E83">
        <v>25.01</v>
      </c>
      <c r="F83">
        <f t="shared" si="0"/>
        <v>392</v>
      </c>
      <c r="G83">
        <f t="shared" si="1"/>
        <v>196</v>
      </c>
      <c r="H83">
        <f t="shared" si="1"/>
        <v>125.38984406237505</v>
      </c>
    </row>
    <row r="84" spans="1:8" ht="12.75">
      <c r="A84">
        <v>4</v>
      </c>
      <c r="B84">
        <v>40</v>
      </c>
      <c r="C84">
        <v>4</v>
      </c>
      <c r="D84">
        <v>8</v>
      </c>
      <c r="E84">
        <v>16</v>
      </c>
      <c r="F84">
        <f t="shared" si="0"/>
        <v>400</v>
      </c>
      <c r="G84">
        <f t="shared" si="1"/>
        <v>200</v>
      </c>
      <c r="H84">
        <f t="shared" si="1"/>
        <v>100</v>
      </c>
    </row>
    <row r="85" spans="1:8" ht="12.75">
      <c r="A85">
        <v>3</v>
      </c>
      <c r="B85">
        <v>28</v>
      </c>
      <c r="C85">
        <v>2</v>
      </c>
      <c r="D85">
        <v>4</v>
      </c>
      <c r="E85">
        <v>8</v>
      </c>
      <c r="F85">
        <f t="shared" si="0"/>
        <v>392</v>
      </c>
      <c r="G85">
        <f t="shared" si="1"/>
        <v>196</v>
      </c>
      <c r="H85">
        <f t="shared" si="1"/>
        <v>98</v>
      </c>
    </row>
    <row r="86" spans="1:12" ht="12.75">
      <c r="A86">
        <v>2</v>
      </c>
      <c r="B86">
        <v>20</v>
      </c>
      <c r="C86">
        <v>1.01</v>
      </c>
      <c r="D86">
        <v>2</v>
      </c>
      <c r="E86">
        <v>4</v>
      </c>
      <c r="F86">
        <f t="shared" si="0"/>
        <v>396.03960396039605</v>
      </c>
      <c r="G86">
        <f t="shared" si="1"/>
        <v>200</v>
      </c>
      <c r="H86">
        <f t="shared" si="1"/>
        <v>100</v>
      </c>
      <c r="I86">
        <v>28</v>
      </c>
      <c r="J86">
        <v>20</v>
      </c>
      <c r="K86">
        <v>30.7</v>
      </c>
      <c r="L86">
        <f>K$86*120/K$81</f>
        <v>25.834502103786818</v>
      </c>
    </row>
    <row r="87" spans="1:6" ht="12.75">
      <c r="A87">
        <v>1</v>
      </c>
      <c r="B87">
        <v>0</v>
      </c>
      <c r="C87">
        <v>0</v>
      </c>
      <c r="D87">
        <v>0</v>
      </c>
      <c r="E87">
        <v>0</v>
      </c>
      <c r="F87" t="s">
        <v>62</v>
      </c>
    </row>
    <row r="89" spans="2:6" ht="12.75">
      <c r="B89" t="s">
        <v>68</v>
      </c>
      <c r="C89" t="s">
        <v>66</v>
      </c>
      <c r="F89" t="s">
        <v>67</v>
      </c>
    </row>
    <row r="90" spans="1:6" ht="12.75">
      <c r="A90" t="s">
        <v>65</v>
      </c>
      <c r="B90">
        <v>240</v>
      </c>
      <c r="C90">
        <f>B90*200</f>
        <v>48000</v>
      </c>
      <c r="F90">
        <f>$B90^2/C90</f>
        <v>1.2</v>
      </c>
    </row>
    <row r="92" ht="12.75">
      <c r="A92" t="s">
        <v>70</v>
      </c>
    </row>
    <row r="93" spans="1:8" ht="12.75">
      <c r="A93" t="s">
        <v>73</v>
      </c>
      <c r="B93">
        <v>25</v>
      </c>
      <c r="C93">
        <v>1800</v>
      </c>
      <c r="D93">
        <v>900</v>
      </c>
      <c r="E93">
        <v>450</v>
      </c>
      <c r="F93">
        <v>100</v>
      </c>
      <c r="G93">
        <v>1800</v>
      </c>
      <c r="H93">
        <v>1800</v>
      </c>
    </row>
    <row r="94" spans="1:8" ht="12.75">
      <c r="A94" t="s">
        <v>33</v>
      </c>
      <c r="B94">
        <v>8</v>
      </c>
      <c r="C94">
        <v>8</v>
      </c>
      <c r="D94">
        <v>16</v>
      </c>
      <c r="E94">
        <v>32</v>
      </c>
      <c r="F94">
        <v>128</v>
      </c>
      <c r="G94">
        <v>8</v>
      </c>
      <c r="H94">
        <v>8</v>
      </c>
    </row>
    <row r="95" spans="1:8" ht="12.75">
      <c r="A95" t="s">
        <v>72</v>
      </c>
      <c r="B95">
        <f aca="true" t="shared" si="2" ref="B95:H95">(B93*B94)^0.5</f>
        <v>14.142135623730951</v>
      </c>
      <c r="C95">
        <f t="shared" si="2"/>
        <v>120</v>
      </c>
      <c r="D95">
        <f t="shared" si="2"/>
        <v>120</v>
      </c>
      <c r="E95">
        <f t="shared" si="2"/>
        <v>120</v>
      </c>
      <c r="F95">
        <f t="shared" si="2"/>
        <v>113.13708498984761</v>
      </c>
      <c r="G95">
        <f t="shared" si="2"/>
        <v>120</v>
      </c>
      <c r="H95">
        <f t="shared" si="2"/>
        <v>120</v>
      </c>
    </row>
    <row r="96" spans="1:8" ht="12.75">
      <c r="A96" t="s">
        <v>71</v>
      </c>
      <c r="B96">
        <f aca="true" t="shared" si="3" ref="B96:H96">B95/0.707</f>
        <v>20.003020684202195</v>
      </c>
      <c r="C96">
        <f t="shared" si="3"/>
        <v>169.73125884016974</v>
      </c>
      <c r="D96">
        <f t="shared" si="3"/>
        <v>169.73125884016974</v>
      </c>
      <c r="E96">
        <f t="shared" si="3"/>
        <v>169.73125884016974</v>
      </c>
      <c r="F96">
        <f t="shared" si="3"/>
        <v>160.02416547361756</v>
      </c>
      <c r="G96">
        <f t="shared" si="3"/>
        <v>169.73125884016974</v>
      </c>
      <c r="H96">
        <f t="shared" si="3"/>
        <v>169.73125884016974</v>
      </c>
    </row>
    <row r="97" spans="1:8" ht="12.75">
      <c r="A97" t="s">
        <v>74</v>
      </c>
      <c r="B97">
        <f aca="true" t="shared" si="4" ref="B97:H97">33/20*B96</f>
        <v>33.00498412893362</v>
      </c>
      <c r="C97">
        <f t="shared" si="4"/>
        <v>280.0565770862801</v>
      </c>
      <c r="D97">
        <f t="shared" si="4"/>
        <v>280.0565770862801</v>
      </c>
      <c r="E97">
        <f t="shared" si="4"/>
        <v>280.0565770862801</v>
      </c>
      <c r="F97">
        <f t="shared" si="4"/>
        <v>264.03987303146897</v>
      </c>
      <c r="G97">
        <f t="shared" si="4"/>
        <v>280.0565770862801</v>
      </c>
      <c r="H97">
        <f t="shared" si="4"/>
        <v>280.0565770862801</v>
      </c>
    </row>
    <row r="99" ht="12.75">
      <c r="A99" t="s">
        <v>75</v>
      </c>
    </row>
    <row r="100" spans="1:2" ht="12.75">
      <c r="A100" t="s">
        <v>76</v>
      </c>
      <c r="B100">
        <f>120/0.707</f>
        <v>169.73125884016974</v>
      </c>
    </row>
    <row r="101" spans="1:2" ht="12.75">
      <c r="A101" t="s">
        <v>77</v>
      </c>
      <c r="B101">
        <f>B100</f>
        <v>169.73125884016974</v>
      </c>
    </row>
    <row r="102" spans="1:2" ht="12.75">
      <c r="A102" t="s">
        <v>78</v>
      </c>
      <c r="B102">
        <f>B100</f>
        <v>169.73125884016974</v>
      </c>
    </row>
    <row r="103" spans="1:2" ht="12.75">
      <c r="A103" t="s">
        <v>79</v>
      </c>
      <c r="B103">
        <f>B100*2</f>
        <v>339.4625176803395</v>
      </c>
    </row>
    <row r="104" spans="1:2" ht="12.75">
      <c r="A104" t="s">
        <v>80</v>
      </c>
      <c r="B104">
        <f>B100*2</f>
        <v>339.4625176803395</v>
      </c>
    </row>
    <row r="106" spans="1:4" ht="12.75">
      <c r="A106" t="s">
        <v>81</v>
      </c>
      <c r="C106" t="s">
        <v>83</v>
      </c>
      <c r="D106" t="s">
        <v>84</v>
      </c>
    </row>
    <row r="107" spans="1:8" ht="12.75">
      <c r="A107" t="s">
        <v>73</v>
      </c>
      <c r="B107">
        <v>200</v>
      </c>
      <c r="C107">
        <f>B107*3</f>
        <v>600</v>
      </c>
      <c r="D107">
        <v>200</v>
      </c>
      <c r="E107">
        <v>450</v>
      </c>
      <c r="F107">
        <v>100</v>
      </c>
      <c r="G107">
        <v>1800</v>
      </c>
      <c r="H107">
        <v>1800</v>
      </c>
    </row>
    <row r="108" spans="1:8" ht="12.75">
      <c r="A108" t="s">
        <v>33</v>
      </c>
      <c r="B108">
        <v>8</v>
      </c>
      <c r="C108">
        <f>B108*3</f>
        <v>24</v>
      </c>
      <c r="D108">
        <f>3*3*8</f>
        <v>72</v>
      </c>
      <c r="E108">
        <v>32</v>
      </c>
      <c r="F108">
        <v>128</v>
      </c>
      <c r="G108">
        <v>8</v>
      </c>
      <c r="H108">
        <v>8</v>
      </c>
    </row>
    <row r="109" spans="1:8" ht="12.75">
      <c r="A109" t="s">
        <v>72</v>
      </c>
      <c r="B109">
        <f>(B107*B108)^0.5</f>
        <v>40</v>
      </c>
      <c r="C109">
        <f>B109*3</f>
        <v>120</v>
      </c>
      <c r="D109">
        <f>(D107*D108)^0.5</f>
        <v>120</v>
      </c>
      <c r="E109">
        <f>(E107*E108)^0.5</f>
        <v>120</v>
      </c>
      <c r="F109">
        <f>(F107*F108)^0.5</f>
        <v>113.13708498984761</v>
      </c>
      <c r="G109">
        <f>(G107*G108)^0.5</f>
        <v>120</v>
      </c>
      <c r="H109">
        <f>(H107*H108)^0.5</f>
        <v>120</v>
      </c>
    </row>
    <row r="110" spans="1:8" ht="12.75">
      <c r="A110" t="s">
        <v>71</v>
      </c>
      <c r="B110">
        <f>B109/0.707</f>
        <v>56.577086280056584</v>
      </c>
      <c r="C110">
        <f>B110*3</f>
        <v>169.73125884016974</v>
      </c>
      <c r="D110">
        <f>D109/0.707</f>
        <v>169.73125884016974</v>
      </c>
      <c r="E110">
        <f>E109/0.707</f>
        <v>169.73125884016974</v>
      </c>
      <c r="F110">
        <f>F109/0.707</f>
        <v>160.02416547361756</v>
      </c>
      <c r="G110">
        <f>G109/0.707</f>
        <v>169.73125884016974</v>
      </c>
      <c r="H110">
        <f>H109/0.707</f>
        <v>169.73125884016974</v>
      </c>
    </row>
    <row r="111" spans="1:8" ht="12.75">
      <c r="A111" t="s">
        <v>82</v>
      </c>
      <c r="B111">
        <v>66</v>
      </c>
      <c r="C111">
        <v>66</v>
      </c>
      <c r="D111">
        <v>66</v>
      </c>
      <c r="E111">
        <f>33/20*E110</f>
        <v>280.0565770862801</v>
      </c>
      <c r="F111">
        <f>33/20*F110</f>
        <v>264.03987303146897</v>
      </c>
      <c r="G111">
        <f>33/20*G110</f>
        <v>280.0565770862801</v>
      </c>
      <c r="H111">
        <f>33/20*H110</f>
        <v>280.0565770862801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2003-08-26T01:10:41Z</dcterms:created>
  <dcterms:modified xsi:type="dcterms:W3CDTF">2003-09-29T12:12:57Z</dcterms:modified>
  <cp:category/>
  <cp:version/>
  <cp:contentType/>
  <cp:contentStatus/>
</cp:coreProperties>
</file>